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16\"/>
    </mc:Choice>
  </mc:AlternateContent>
  <xr:revisionPtr revIDLastSave="0" documentId="13_ncr:1_{B28D4037-34EF-4C9B-9597-AD7B2DDF4B69}" xr6:coauthVersionLast="47" xr6:coauthVersionMax="47" xr10:uidLastSave="{00000000-0000-0000-0000-000000000000}"/>
  <bookViews>
    <workbookView xWindow="-228" yWindow="139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I38" i="1"/>
  <c r="I37" i="1"/>
  <c r="I36" i="1"/>
  <c r="I35" i="1"/>
  <c r="I34" i="1"/>
  <c r="C30" i="1"/>
  <c r="C32" i="1" s="1"/>
  <c r="G69" i="2"/>
  <c r="G70" i="2" s="1"/>
  <c r="G72" i="2" s="1"/>
  <c r="G73" i="2" s="1"/>
  <c r="G74" i="2" s="1"/>
  <c r="C37" i="1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59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60" i="2" l="1"/>
  <c r="H23" i="2"/>
  <c r="H33" i="2"/>
  <c r="C31" i="1"/>
  <c r="D70" i="2"/>
  <c r="H69" i="2"/>
  <c r="H68" i="2"/>
  <c r="H70" i="2" l="1"/>
  <c r="D72" i="2"/>
  <c r="D73" i="2" l="1"/>
  <c r="H72" i="2"/>
  <c r="H73" i="2" l="1"/>
  <c r="D74" i="2"/>
  <c r="H74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<sst xmlns="http://schemas.openxmlformats.org/spreadsheetml/2006/main" count="339" uniqueCount="155">
  <si>
    <t>СВОДКА ЗАТРАТ</t>
  </si>
  <si>
    <t>P_0616</t>
  </si>
  <si>
    <t>(идентификатор инвестиционного проекта)</t>
  </si>
  <si>
    <t>Реконструкция КЛ-0,4кВ от ТП №1010108 (ТП-108) до ж/д 1-Г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</si>
  <si>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</si>
  <si>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</si>
  <si>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</si>
  <si>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</si>
  <si>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</si>
  <si>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</si>
  <si>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</si>
  <si>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</si>
  <si>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</si>
  <si>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</si>
  <si>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</si>
  <si>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</si>
  <si>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</si>
  <si>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</si>
  <si>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</si>
  <si>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</si>
  <si>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</si>
  <si>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</si>
  <si>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</si>
  <si>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</si>
  <si>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</si>
  <si>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</si>
  <si>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</si>
  <si>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</si>
  <si>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</si>
  <si>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</si>
  <si>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</si>
  <si>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</si>
  <si>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</si>
  <si>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</si>
  <si>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</si>
  <si>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</si>
  <si>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</si>
  <si>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</si>
  <si>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</si>
  <si>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</si>
  <si>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</si>
  <si>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</si>
  <si>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</si>
  <si>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</si>
  <si>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</si>
  <si>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</si>
  <si>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</si>
  <si>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</si>
  <si>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</si>
  <si>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</si>
  <si>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</si>
  <si>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</si>
  <si>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</si>
  <si>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</si>
  <si>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</si>
  <si>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</si>
  <si>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</si>
  <si>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</si>
  <si>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</si>
  <si>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</si>
  <si>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</si>
  <si>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</si>
  <si>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</si>
  <si>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</si>
  <si>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</si>
  <si>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</si>
  <si>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</si>
  <si>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</si>
  <si>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</si>
  <si>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</si>
  <si>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</si>
  <si>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</si>
  <si>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</si>
  <si>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</si>
  <si>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</si>
  <si>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</si>
  <si>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</si>
  <si>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</si>
  <si>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</si>
  <si>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</si>
  <si>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</si>
  <si>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</si>
  <si>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</si>
  <si>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</si>
  <si>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</si>
  <si>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</si>
  <si>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</si>
  <si>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</si>
  <si>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</si>
  <si>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</si>
  <si>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</si>
  <si>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</si>
  <si>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</si>
  <si>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</si>
  <si>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</si>
  <si>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</si>
  <si>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</si>
  <si>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</si>
  <si>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</si>
  <si>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</si>
  <si>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</si>
  <si>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</si>
  <si>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</si>
  <si>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</si>
  <si>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</si>
  <si>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</si>
  <si>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</si>
  <si>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</si>
  <si>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</si>
  <si>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</si>
  <si>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</si>
  <si>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</si>
  <si>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</si>
  <si>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</si>
  <si>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</si>
  <si>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</si>
  <si>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</si>
  <si>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</si>
  <si>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</si>
  <si>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</si>
  <si>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27-02-01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</si>
  <si>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</si>
  <si>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</si>
  <si>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</si>
  <si>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</si>
  <si>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</si>
  <si>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</si>
  <si>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</si>
  <si>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</si>
  <si>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</si>
  <si>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</si>
  <si>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</si>
  <si>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</si>
  <si>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</si>
  <si>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</si>
  <si>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</si>
  <si>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</si>
  <si>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</si>
  <si>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</si>
  <si>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</si>
  <si>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</si>
  <si>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</si>
  <si>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</si>
  <si>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</si>
  <si>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</si>
  <si>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</si>
  <si>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</si>
  <si>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</si>
  <si>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</si>
  <si>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</si>
  <si>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</si>
  <si>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</si>
  <si>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</si>
  <si>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</si>
  <si>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 №1010108 (ТП-108) до ж/д 1-Г (двухцепная протяженностью 0,67км, одноцепная 0,065км)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</si>
</sst>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24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154</v>
      </c>
      <c r="B19" s="86"/>
      <c r="C19" s="86"/>
    </row>
    <row r="20" spans="1:9" ht="16.2" customHeight="1" x14ac:dyDescent="0.3">
      <c r="A20" s="87" t="s">
        <v>4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5</v>
      </c>
      <c r="B23" s="50" t="s">
        <v>6</v>
      </c>
      <c r="C23" s="50" t="s">
        <v>139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140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141</v>
      </c>
      <c r="C26" s="54"/>
      <c r="D26" s="51"/>
      <c r="E26" s="51"/>
      <c r="F26" s="51"/>
      <c r="G26" s="52"/>
      <c r="H26" s="52" t="s">
        <v>142</v>
      </c>
      <c r="I26" s="52"/>
    </row>
    <row r="27" spans="1:9" ht="16.95" customHeight="1" x14ac:dyDescent="0.3">
      <c r="A27" s="55" t="s">
        <v>7</v>
      </c>
      <c r="B27" s="53" t="s">
        <v>143</v>
      </c>
      <c r="C27" s="56">
        <v>0</v>
      </c>
      <c r="D27" s="57"/>
      <c r="E27" s="57"/>
      <c r="F27" s="57"/>
      <c r="G27" s="58" t="s">
        <v>144</v>
      </c>
      <c r="H27" s="58" t="s">
        <v>145</v>
      </c>
      <c r="I27" s="58" t="s">
        <v>146</v>
      </c>
    </row>
    <row r="28" spans="1:9" ht="16.95" customHeight="1" x14ac:dyDescent="0.3">
      <c r="A28" s="55" t="s">
        <v>8</v>
      </c>
      <c r="B28" s="53" t="s">
        <v>147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9</v>
      </c>
      <c r="B29" s="53" t="s">
        <v>148</v>
      </c>
      <c r="C29" s="62">
        <f>ССР!G65*1.2</f>
        <v>483.37332852071995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10</v>
      </c>
      <c r="C30" s="62">
        <f>C27+C28+C29</f>
        <v>483.37332852071995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11</v>
      </c>
      <c r="B31" s="53" t="s">
        <v>149</v>
      </c>
      <c r="C31" s="62">
        <f>C30-ROUND(C30/1.2,5)</f>
        <v>80.562218520719966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150</v>
      </c>
      <c r="C32" s="67">
        <f>C30*I35</f>
        <v>534.86925400253517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151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141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7</v>
      </c>
      <c r="B35" s="53" t="s">
        <v>143</v>
      </c>
      <c r="C35" s="76">
        <f>ССР!D74+ССР!E74</f>
        <v>6987.1532879836241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8</v>
      </c>
      <c r="B36" s="53" t="s">
        <v>147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9</v>
      </c>
      <c r="B37" s="53" t="s">
        <v>148</v>
      </c>
      <c r="C37" s="76">
        <f>ССР!G74-'Сводка затрат'!C29</f>
        <v>172.52098284908766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10</v>
      </c>
      <c r="C38" s="76">
        <f>C35+C36+C37</f>
        <v>7159.674270832712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11</v>
      </c>
      <c r="B39" s="53" t="s">
        <v>149</v>
      </c>
      <c r="C39" s="62">
        <f>C38-ROUND(C38/1.2,5)</f>
        <v>1193.2790408327119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150</v>
      </c>
      <c r="C40" s="77">
        <f>C38*I36</f>
        <v>8305.1670242103264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152</v>
      </c>
      <c r="C42" s="103">
        <f>C40+C32</f>
        <v>8840.0362782128614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153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124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125</v>
      </c>
      <c r="B3" s="6" t="s">
        <v>126</v>
      </c>
      <c r="C3" s="6" t="s">
        <v>127</v>
      </c>
      <c r="D3" s="6" t="s">
        <v>128</v>
      </c>
      <c r="E3" s="6" t="s">
        <v>129</v>
      </c>
      <c r="F3" s="6" t="s">
        <v>130</v>
      </c>
      <c r="G3" s="6" t="s">
        <v>131</v>
      </c>
      <c r="H3" s="6" t="s">
        <v>132</v>
      </c>
    </row>
    <row r="4" spans="1:8" ht="39" customHeight="1" x14ac:dyDescent="0.3">
      <c r="A4" s="25" t="s">
        <v>133</v>
      </c>
      <c r="B4" s="26" t="s">
        <v>113</v>
      </c>
      <c r="C4" s="27">
        <v>0.30529411764705999</v>
      </c>
      <c r="D4" s="27">
        <v>1662.7573397988001</v>
      </c>
      <c r="E4" s="26">
        <v>0.4</v>
      </c>
      <c r="F4" s="26"/>
      <c r="G4" s="27">
        <v>507.63003491504998</v>
      </c>
      <c r="H4" s="28"/>
    </row>
    <row r="5" spans="1:8" ht="39" customHeight="1" x14ac:dyDescent="0.3">
      <c r="A5" s="25" t="s">
        <v>134</v>
      </c>
      <c r="B5" s="26" t="s">
        <v>113</v>
      </c>
      <c r="C5" s="27">
        <v>1.7647058823528999E-2</v>
      </c>
      <c r="D5" s="27">
        <v>1363.9187907776</v>
      </c>
      <c r="E5" s="26">
        <v>0.4</v>
      </c>
      <c r="F5" s="26"/>
      <c r="G5" s="27">
        <v>24.069155131369001</v>
      </c>
      <c r="H5" s="28"/>
    </row>
    <row r="6" spans="1:8" ht="39" customHeight="1" x14ac:dyDescent="0.3">
      <c r="A6" s="25" t="s">
        <v>135</v>
      </c>
      <c r="B6" s="26" t="s">
        <v>113</v>
      </c>
      <c r="C6" s="27">
        <v>0.26647058823529002</v>
      </c>
      <c r="D6" s="27">
        <v>1049.6719013825</v>
      </c>
      <c r="E6" s="26">
        <v>0.4</v>
      </c>
      <c r="F6" s="26"/>
      <c r="G6" s="27">
        <v>279.70668901545002</v>
      </c>
      <c r="H6" s="28"/>
    </row>
    <row r="7" spans="1:8" ht="39" customHeight="1" x14ac:dyDescent="0.3">
      <c r="A7" s="25" t="s">
        <v>136</v>
      </c>
      <c r="B7" s="26" t="s">
        <v>113</v>
      </c>
      <c r="C7" s="27">
        <v>0.06</v>
      </c>
      <c r="D7" s="27">
        <v>6808.6826035618997</v>
      </c>
      <c r="E7" s="26">
        <v>0.4</v>
      </c>
      <c r="F7" s="26"/>
      <c r="G7" s="27">
        <v>408.52095621371001</v>
      </c>
      <c r="H7" s="28"/>
    </row>
    <row r="8" spans="1:8" ht="39" customHeight="1" x14ac:dyDescent="0.3">
      <c r="A8" s="25" t="s">
        <v>137</v>
      </c>
      <c r="B8" s="26" t="s">
        <v>113</v>
      </c>
      <c r="C8" s="27">
        <v>0.416421875</v>
      </c>
      <c r="D8" s="27">
        <v>5103.9171675885</v>
      </c>
      <c r="E8" s="26">
        <v>6</v>
      </c>
      <c r="F8" s="26"/>
      <c r="G8" s="27">
        <v>2125.3827567718999</v>
      </c>
      <c r="H8" s="28"/>
    </row>
    <row r="9" spans="1:8" ht="39" customHeight="1" x14ac:dyDescent="0.3">
      <c r="A9" s="25" t="s">
        <v>138</v>
      </c>
      <c r="B9" s="26" t="s">
        <v>113</v>
      </c>
      <c r="C9" s="27">
        <v>0.1214375</v>
      </c>
      <c r="D9" s="27">
        <v>818.22700652441995</v>
      </c>
      <c r="E9" s="26">
        <v>6</v>
      </c>
      <c r="F9" s="26"/>
      <c r="G9" s="27">
        <v>99.363442104808996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12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154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4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5</v>
      </c>
      <c r="B18" s="89" t="s">
        <v>14</v>
      </c>
      <c r="C18" s="89" t="s">
        <v>15</v>
      </c>
      <c r="D18" s="90" t="s">
        <v>16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25</v>
      </c>
      <c r="C25" s="32" t="s">
        <v>26</v>
      </c>
      <c r="D25" s="20">
        <v>2362.4470588234999</v>
      </c>
      <c r="E25" s="20">
        <v>155.01176470588001</v>
      </c>
      <c r="F25" s="20">
        <v>0</v>
      </c>
      <c r="G25" s="20">
        <v>0</v>
      </c>
      <c r="H25" s="20">
        <v>2517.4588235294</v>
      </c>
    </row>
    <row r="26" spans="1:8" ht="31.2" x14ac:dyDescent="0.3">
      <c r="A26" s="6">
        <v>2</v>
      </c>
      <c r="B26" s="6" t="s">
        <v>27</v>
      </c>
      <c r="C26" s="32" t="s">
        <v>28</v>
      </c>
      <c r="D26" s="20">
        <v>2699.8954868198998</v>
      </c>
      <c r="E26" s="20">
        <v>183.86660872498001</v>
      </c>
      <c r="F26" s="20">
        <v>0</v>
      </c>
      <c r="G26" s="20">
        <v>0</v>
      </c>
      <c r="H26" s="20">
        <v>2883.7620955449001</v>
      </c>
    </row>
    <row r="27" spans="1:8" ht="16.95" customHeight="1" x14ac:dyDescent="0.3">
      <c r="A27" s="6"/>
      <c r="B27" s="9"/>
      <c r="C27" s="9" t="s">
        <v>29</v>
      </c>
      <c r="D27" s="20">
        <v>5062.3425456434998</v>
      </c>
      <c r="E27" s="20">
        <v>338.87837343085999</v>
      </c>
      <c r="F27" s="20">
        <v>0</v>
      </c>
      <c r="G27" s="20">
        <v>0</v>
      </c>
      <c r="H27" s="20">
        <v>5401.2209190742997</v>
      </c>
    </row>
    <row r="28" spans="1:8" ht="16.95" customHeight="1" x14ac:dyDescent="0.3">
      <c r="A28" s="6"/>
      <c r="B28" s="9"/>
      <c r="C28" s="10" t="s">
        <v>30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31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32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33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34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35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36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37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38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39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v>5062.3425456434998</v>
      </c>
      <c r="E43" s="20">
        <v>338.87837343085999</v>
      </c>
      <c r="F43" s="20">
        <v>0</v>
      </c>
      <c r="G43" s="20">
        <v>0</v>
      </c>
      <c r="H43" s="20">
        <v>5401.2209190742997</v>
      </c>
    </row>
    <row r="44" spans="1:8" ht="16.95" customHeight="1" x14ac:dyDescent="0.3">
      <c r="A44" s="6"/>
      <c r="B44" s="9"/>
      <c r="C44" s="10" t="s">
        <v>41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42</v>
      </c>
      <c r="C45" s="32" t="s">
        <v>43</v>
      </c>
      <c r="D45" s="20">
        <v>47.248941176471</v>
      </c>
      <c r="E45" s="20">
        <v>3.1002352941176001</v>
      </c>
      <c r="F45" s="20">
        <v>0</v>
      </c>
      <c r="G45" s="20">
        <v>0</v>
      </c>
      <c r="H45" s="20">
        <v>50.349176470587999</v>
      </c>
    </row>
    <row r="46" spans="1:8" ht="31.2" x14ac:dyDescent="0.3">
      <c r="A46" s="6">
        <v>4</v>
      </c>
      <c r="B46" s="6" t="s">
        <v>42</v>
      </c>
      <c r="C46" s="32" t="s">
        <v>44</v>
      </c>
      <c r="D46" s="20">
        <v>53.997909736399002</v>
      </c>
      <c r="E46" s="20">
        <v>3.6773321744995</v>
      </c>
      <c r="F46" s="20">
        <v>0</v>
      </c>
      <c r="G46" s="20">
        <v>0</v>
      </c>
      <c r="H46" s="20">
        <v>57.675241910898002</v>
      </c>
    </row>
    <row r="47" spans="1:8" ht="16.95" customHeight="1" x14ac:dyDescent="0.3">
      <c r="A47" s="6"/>
      <c r="B47" s="9"/>
      <c r="C47" s="9" t="s">
        <v>45</v>
      </c>
      <c r="D47" s="20">
        <v>101.24685091287</v>
      </c>
      <c r="E47" s="20">
        <v>6.7775674686171996</v>
      </c>
      <c r="F47" s="20">
        <v>0</v>
      </c>
      <c r="G47" s="20">
        <v>0</v>
      </c>
      <c r="H47" s="20">
        <v>108.02441838148999</v>
      </c>
    </row>
    <row r="48" spans="1:8" ht="16.95" customHeight="1" x14ac:dyDescent="0.3">
      <c r="A48" s="6"/>
      <c r="B48" s="9"/>
      <c r="C48" s="9" t="s">
        <v>46</v>
      </c>
      <c r="D48" s="20">
        <v>5163.5893965563</v>
      </c>
      <c r="E48" s="20">
        <v>345.65594089948002</v>
      </c>
      <c r="F48" s="20">
        <v>0</v>
      </c>
      <c r="G48" s="20">
        <v>0</v>
      </c>
      <c r="H48" s="20">
        <v>5509.2453374557999</v>
      </c>
    </row>
    <row r="49" spans="1:8" ht="16.95" customHeight="1" x14ac:dyDescent="0.3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48</v>
      </c>
      <c r="C50" s="7" t="s">
        <v>49</v>
      </c>
      <c r="D50" s="20">
        <v>0</v>
      </c>
      <c r="E50" s="20">
        <v>0</v>
      </c>
      <c r="F50" s="20">
        <v>0</v>
      </c>
      <c r="G50" s="20">
        <v>3.5029411764706002</v>
      </c>
      <c r="H50" s="20">
        <v>3.5029411764706002</v>
      </c>
    </row>
    <row r="51" spans="1:8" ht="31.2" x14ac:dyDescent="0.3">
      <c r="A51" s="6">
        <v>6</v>
      </c>
      <c r="B51" s="6" t="s">
        <v>50</v>
      </c>
      <c r="C51" s="7" t="s">
        <v>51</v>
      </c>
      <c r="D51" s="20">
        <v>62.8930656</v>
      </c>
      <c r="E51" s="20">
        <v>4.1267231999999998</v>
      </c>
      <c r="F51" s="20">
        <v>0</v>
      </c>
      <c r="G51" s="20">
        <v>2.3029411764706</v>
      </c>
      <c r="H51" s="20">
        <v>69.322729976470995</v>
      </c>
    </row>
    <row r="52" spans="1:8" x14ac:dyDescent="0.3">
      <c r="A52" s="6">
        <v>7</v>
      </c>
      <c r="B52" s="6"/>
      <c r="C52" s="7" t="s">
        <v>52</v>
      </c>
      <c r="D52" s="20">
        <v>0</v>
      </c>
      <c r="E52" s="20">
        <v>0</v>
      </c>
      <c r="F52" s="20">
        <v>0</v>
      </c>
      <c r="G52" s="20">
        <v>72.101561111530998</v>
      </c>
      <c r="H52" s="20">
        <v>72.101561111530998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8.7686013102819995</v>
      </c>
      <c r="H53" s="20">
        <v>8.7686013102819995</v>
      </c>
    </row>
    <row r="54" spans="1:8" ht="31.2" x14ac:dyDescent="0.3">
      <c r="A54" s="6">
        <v>9</v>
      </c>
      <c r="B54" s="6" t="s">
        <v>50</v>
      </c>
      <c r="C54" s="7" t="s">
        <v>55</v>
      </c>
      <c r="D54" s="20">
        <v>71.876617650122995</v>
      </c>
      <c r="E54" s="20">
        <v>4.8948968574764002</v>
      </c>
      <c r="F54" s="20">
        <v>0</v>
      </c>
      <c r="G54" s="20">
        <v>0</v>
      </c>
      <c r="H54" s="20">
        <v>76.771514507598994</v>
      </c>
    </row>
    <row r="55" spans="1:8" x14ac:dyDescent="0.3">
      <c r="A55" s="6">
        <v>10</v>
      </c>
      <c r="B55" s="6" t="s">
        <v>56</v>
      </c>
      <c r="C55" s="7" t="s">
        <v>57</v>
      </c>
      <c r="D55" s="20">
        <v>0</v>
      </c>
      <c r="E55" s="20">
        <v>0</v>
      </c>
      <c r="F55" s="20">
        <v>0</v>
      </c>
      <c r="G55" s="20">
        <v>41.171676093750001</v>
      </c>
      <c r="H55" s="20">
        <v>41.171676093750001</v>
      </c>
    </row>
    <row r="56" spans="1:8" ht="16.95" customHeight="1" x14ac:dyDescent="0.3">
      <c r="A56" s="6"/>
      <c r="B56" s="9"/>
      <c r="C56" s="9" t="s">
        <v>58</v>
      </c>
      <c r="D56" s="20">
        <v>134.76968325012001</v>
      </c>
      <c r="E56" s="20">
        <v>9.0216200574763992</v>
      </c>
      <c r="F56" s="20">
        <v>0</v>
      </c>
      <c r="G56" s="20">
        <v>127.84772086850001</v>
      </c>
      <c r="H56" s="20">
        <v>271.63902417610001</v>
      </c>
    </row>
    <row r="57" spans="1:8" ht="16.95" customHeight="1" x14ac:dyDescent="0.3">
      <c r="A57" s="6"/>
      <c r="B57" s="9"/>
      <c r="C57" s="9" t="s">
        <v>59</v>
      </c>
      <c r="D57" s="20">
        <v>5298.3590798064997</v>
      </c>
      <c r="E57" s="20">
        <v>354.67756095695</v>
      </c>
      <c r="F57" s="20">
        <v>0</v>
      </c>
      <c r="G57" s="20">
        <v>127.84772086850001</v>
      </c>
      <c r="H57" s="20">
        <v>5780.8843616319</v>
      </c>
    </row>
    <row r="58" spans="1:8" ht="16.95" customHeight="1" x14ac:dyDescent="0.3">
      <c r="A58" s="6"/>
      <c r="B58" s="9"/>
      <c r="C58" s="9" t="s">
        <v>60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61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62</v>
      </c>
      <c r="D61" s="20">
        <v>5298.3590798064997</v>
      </c>
      <c r="E61" s="20">
        <v>354.67756095695</v>
      </c>
      <c r="F61" s="20">
        <v>0</v>
      </c>
      <c r="G61" s="20">
        <v>127.84772086850001</v>
      </c>
      <c r="H61" s="20">
        <v>5780.8843616319</v>
      </c>
    </row>
    <row r="62" spans="1:8" ht="153" customHeight="1" x14ac:dyDescent="0.3">
      <c r="A62" s="6"/>
      <c r="B62" s="9"/>
      <c r="C62" s="9" t="s">
        <v>63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64</v>
      </c>
      <c r="C63" s="7" t="s">
        <v>65</v>
      </c>
      <c r="D63" s="20">
        <v>0</v>
      </c>
      <c r="E63" s="20">
        <v>0</v>
      </c>
      <c r="F63" s="20">
        <v>0</v>
      </c>
      <c r="G63" s="20">
        <v>236.58955945644999</v>
      </c>
      <c r="H63" s="20">
        <v>236.58955945644999</v>
      </c>
    </row>
    <row r="64" spans="1:8" x14ac:dyDescent="0.3">
      <c r="A64" s="6">
        <v>12</v>
      </c>
      <c r="B64" s="6" t="s">
        <v>78</v>
      </c>
      <c r="C64" s="7" t="s">
        <v>65</v>
      </c>
      <c r="D64" s="20">
        <v>0</v>
      </c>
      <c r="E64" s="20">
        <v>0</v>
      </c>
      <c r="F64" s="20">
        <v>0</v>
      </c>
      <c r="G64" s="20">
        <v>166.22154764415001</v>
      </c>
      <c r="H64" s="20">
        <v>166.22154764415001</v>
      </c>
    </row>
    <row r="65" spans="1:8" ht="16.95" customHeight="1" x14ac:dyDescent="0.3">
      <c r="A65" s="6"/>
      <c r="B65" s="9"/>
      <c r="C65" s="9" t="s">
        <v>77</v>
      </c>
      <c r="D65" s="20">
        <v>0</v>
      </c>
      <c r="E65" s="20">
        <v>0</v>
      </c>
      <c r="F65" s="20">
        <v>0</v>
      </c>
      <c r="G65" s="20">
        <v>402.8111071006</v>
      </c>
      <c r="H65" s="20">
        <v>402.8111071006</v>
      </c>
    </row>
    <row r="66" spans="1:8" ht="16.95" customHeight="1" x14ac:dyDescent="0.3">
      <c r="A66" s="6"/>
      <c r="B66" s="9"/>
      <c r="C66" s="9" t="s">
        <v>76</v>
      </c>
      <c r="D66" s="20">
        <v>5298.3590798064997</v>
      </c>
      <c r="E66" s="20">
        <v>354.67756095695</v>
      </c>
      <c r="F66" s="20">
        <v>0</v>
      </c>
      <c r="G66" s="20">
        <v>530.6588279691</v>
      </c>
      <c r="H66" s="20">
        <v>6183.6954687324996</v>
      </c>
    </row>
    <row r="67" spans="1:8" ht="16.95" customHeight="1" x14ac:dyDescent="0.3">
      <c r="A67" s="6"/>
      <c r="B67" s="9"/>
      <c r="C67" s="9" t="s">
        <v>75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74</v>
      </c>
      <c r="C68" s="7" t="s">
        <v>73</v>
      </c>
      <c r="D68" s="20">
        <f>D66 * 3%</f>
        <v>158.95077239419498</v>
      </c>
      <c r="E68" s="20">
        <f>E66 * 3%</f>
        <v>10.640326828708499</v>
      </c>
      <c r="F68" s="20">
        <f>F66 * 3%</f>
        <v>0</v>
      </c>
      <c r="G68" s="20">
        <f>G66 * 3%</f>
        <v>15.919764839073</v>
      </c>
      <c r="H68" s="20">
        <f>SUM(D68:G68)</f>
        <v>185.51086406197649</v>
      </c>
    </row>
    <row r="69" spans="1:8" ht="16.95" customHeight="1" x14ac:dyDescent="0.3">
      <c r="A69" s="6"/>
      <c r="B69" s="9"/>
      <c r="C69" s="9" t="s">
        <v>72</v>
      </c>
      <c r="D69" s="20">
        <f>D68</f>
        <v>158.95077239419498</v>
      </c>
      <c r="E69" s="20">
        <f>E68</f>
        <v>10.640326828708499</v>
      </c>
      <c r="F69" s="20">
        <f>F68</f>
        <v>0</v>
      </c>
      <c r="G69" s="20">
        <f>G68</f>
        <v>15.919764839073</v>
      </c>
      <c r="H69" s="20">
        <f>SUM(D69:G69)</f>
        <v>185.51086406197649</v>
      </c>
    </row>
    <row r="70" spans="1:8" ht="16.95" customHeight="1" x14ac:dyDescent="0.3">
      <c r="A70" s="6"/>
      <c r="B70" s="9"/>
      <c r="C70" s="9" t="s">
        <v>71</v>
      </c>
      <c r="D70" s="20">
        <f>D69 + D66</f>
        <v>5457.3098522006949</v>
      </c>
      <c r="E70" s="20">
        <f>E69 + E66</f>
        <v>365.31788778565851</v>
      </c>
      <c r="F70" s="20">
        <f>F69 + F66</f>
        <v>0</v>
      </c>
      <c r="G70" s="20">
        <f>G69 + G66</f>
        <v>546.57859280817297</v>
      </c>
      <c r="H70" s="20">
        <f>SUM(D70:G70)</f>
        <v>6369.206332794527</v>
      </c>
    </row>
    <row r="71" spans="1:8" ht="16.95" customHeight="1" x14ac:dyDescent="0.3">
      <c r="A71" s="6"/>
      <c r="B71" s="9"/>
      <c r="C71" s="9" t="s">
        <v>70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69</v>
      </c>
      <c r="C72" s="7" t="s">
        <v>68</v>
      </c>
      <c r="D72" s="20">
        <f>D70 * 20%</f>
        <v>1091.4619704401391</v>
      </c>
      <c r="E72" s="20">
        <f>E70 * 20%</f>
        <v>73.063577557131708</v>
      </c>
      <c r="F72" s="20">
        <f>F70 * 20%</f>
        <v>0</v>
      </c>
      <c r="G72" s="20">
        <f>G70 * 20%</f>
        <v>109.3157185616346</v>
      </c>
      <c r="H72" s="20">
        <f>SUM(D72:G72)</f>
        <v>1273.8412665589055</v>
      </c>
    </row>
    <row r="73" spans="1:8" ht="16.95" customHeight="1" x14ac:dyDescent="0.3">
      <c r="A73" s="6"/>
      <c r="B73" s="9"/>
      <c r="C73" s="9" t="s">
        <v>67</v>
      </c>
      <c r="D73" s="20">
        <f>D72</f>
        <v>1091.4619704401391</v>
      </c>
      <c r="E73" s="20">
        <f>E72</f>
        <v>73.063577557131708</v>
      </c>
      <c r="F73" s="20">
        <f>F72</f>
        <v>0</v>
      </c>
      <c r="G73" s="20">
        <f>G72</f>
        <v>109.3157185616346</v>
      </c>
      <c r="H73" s="20">
        <f>SUM(D73:G73)</f>
        <v>1273.8412665589055</v>
      </c>
    </row>
    <row r="74" spans="1:8" ht="16.95" customHeight="1" x14ac:dyDescent="0.3">
      <c r="A74" s="6"/>
      <c r="B74" s="9"/>
      <c r="C74" s="9" t="s">
        <v>66</v>
      </c>
      <c r="D74" s="20">
        <f>D73 + D70</f>
        <v>6548.7718226408342</v>
      </c>
      <c r="E74" s="20">
        <f>E73 + E70</f>
        <v>438.38146534279019</v>
      </c>
      <c r="F74" s="20">
        <f>F73 + F70</f>
        <v>0</v>
      </c>
      <c r="G74" s="20">
        <f>G73 + G70</f>
        <v>655.89431136980761</v>
      </c>
      <c r="H74" s="20">
        <f>SUM(D74:G74)</f>
        <v>7643.0475993534319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5</v>
      </c>
      <c r="B10" s="89" t="s">
        <v>14</v>
      </c>
      <c r="C10" s="89" t="s">
        <v>84</v>
      </c>
      <c r="D10" s="90" t="s">
        <v>16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2362.4470588234999</v>
      </c>
      <c r="E13" s="19">
        <v>155.01176470588001</v>
      </c>
      <c r="F13" s="19">
        <v>0</v>
      </c>
      <c r="G13" s="19">
        <v>0</v>
      </c>
      <c r="H13" s="19">
        <v>2517.4588235294</v>
      </c>
      <c r="J13" s="5"/>
    </row>
    <row r="14" spans="1:14" ht="16.95" customHeight="1" x14ac:dyDescent="0.3">
      <c r="A14" s="6"/>
      <c r="B14" s="9"/>
      <c r="C14" s="9" t="s">
        <v>87</v>
      </c>
      <c r="D14" s="19">
        <v>2362.4470588234999</v>
      </c>
      <c r="E14" s="19">
        <v>155.01176470588001</v>
      </c>
      <c r="F14" s="19">
        <v>0</v>
      </c>
      <c r="G14" s="19">
        <v>0</v>
      </c>
      <c r="H14" s="19">
        <v>2517.4588235294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5</v>
      </c>
      <c r="B10" s="89" t="s">
        <v>14</v>
      </c>
      <c r="C10" s="89" t="s">
        <v>84</v>
      </c>
      <c r="D10" s="90" t="s">
        <v>16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3.5029411764706002</v>
      </c>
      <c r="H13" s="19">
        <v>3.5029411764706002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3.5029411764706002</v>
      </c>
      <c r="H14" s="19">
        <v>3.5029411764706002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5</v>
      </c>
      <c r="B10" s="89" t="s">
        <v>14</v>
      </c>
      <c r="C10" s="89" t="s">
        <v>84</v>
      </c>
      <c r="D10" s="90" t="s">
        <v>16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236.58955945644999</v>
      </c>
      <c r="H13" s="19">
        <v>236.58955945644999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236.58955945644999</v>
      </c>
      <c r="H14" s="19">
        <v>236.58955945644999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6" t="s">
        <v>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5</v>
      </c>
      <c r="B10" s="89" t="s">
        <v>14</v>
      </c>
      <c r="C10" s="89" t="s">
        <v>84</v>
      </c>
      <c r="D10" s="90" t="s">
        <v>16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2699.8954868198998</v>
      </c>
      <c r="E13" s="19">
        <v>183.86660872498001</v>
      </c>
      <c r="F13" s="19">
        <v>0</v>
      </c>
      <c r="G13" s="19">
        <v>0</v>
      </c>
      <c r="H13" s="19">
        <v>2883.7620955449001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2699.8954868198998</v>
      </c>
      <c r="E14" s="19">
        <v>183.86660872498001</v>
      </c>
      <c r="F14" s="19">
        <v>0</v>
      </c>
      <c r="G14" s="19">
        <v>0</v>
      </c>
      <c r="H14" s="19">
        <v>2883.7620955449001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5</v>
      </c>
      <c r="B10" s="89" t="s">
        <v>14</v>
      </c>
      <c r="C10" s="89" t="s">
        <v>84</v>
      </c>
      <c r="D10" s="90" t="s">
        <v>16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98</v>
      </c>
      <c r="D13" s="19">
        <v>0</v>
      </c>
      <c r="E13" s="19">
        <v>0</v>
      </c>
      <c r="F13" s="19">
        <v>0</v>
      </c>
      <c r="G13" s="19">
        <v>8.7686013102819995</v>
      </c>
      <c r="H13" s="19">
        <v>8.7686013102819995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8.7686013102819995</v>
      </c>
      <c r="H14" s="19">
        <v>8.7686013102819995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5</v>
      </c>
      <c r="B10" s="89" t="s">
        <v>14</v>
      </c>
      <c r="C10" s="89" t="s">
        <v>84</v>
      </c>
      <c r="D10" s="90" t="s">
        <v>16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65</v>
      </c>
      <c r="D13" s="19">
        <v>0</v>
      </c>
      <c r="E13" s="19">
        <v>0</v>
      </c>
      <c r="F13" s="19">
        <v>0</v>
      </c>
      <c r="G13" s="19">
        <v>166.22154764415001</v>
      </c>
      <c r="H13" s="19">
        <v>166.22154764415001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166.22154764415001</v>
      </c>
      <c r="H14" s="19">
        <v>166.22154764415001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C33" zoomScale="70" zoomScaleNormal="70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83</v>
      </c>
      <c r="B3" s="95"/>
      <c r="C3" s="45"/>
      <c r="D3" s="43">
        <v>2517.4588235294</v>
      </c>
      <c r="E3" s="41"/>
      <c r="F3" s="41"/>
      <c r="G3" s="41"/>
      <c r="H3" s="48"/>
    </row>
    <row r="4" spans="1:8" x14ac:dyDescent="0.3">
      <c r="A4" s="96" t="s">
        <v>108</v>
      </c>
      <c r="B4" s="42" t="s">
        <v>109</v>
      </c>
      <c r="C4" s="45"/>
      <c r="D4" s="43">
        <v>2362.4470588234999</v>
      </c>
      <c r="E4" s="41"/>
      <c r="F4" s="41"/>
      <c r="G4" s="41"/>
      <c r="H4" s="48"/>
    </row>
    <row r="5" spans="1:8" x14ac:dyDescent="0.3">
      <c r="A5" s="96"/>
      <c r="B5" s="42" t="s">
        <v>110</v>
      </c>
      <c r="C5" s="37"/>
      <c r="D5" s="43">
        <v>155.01176470588001</v>
      </c>
      <c r="E5" s="41"/>
      <c r="F5" s="41"/>
      <c r="G5" s="41"/>
      <c r="H5" s="47"/>
    </row>
    <row r="6" spans="1:8" x14ac:dyDescent="0.3">
      <c r="A6" s="99"/>
      <c r="B6" s="42" t="s">
        <v>111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86</v>
      </c>
      <c r="B8" s="98"/>
      <c r="C8" s="96" t="s">
        <v>115</v>
      </c>
      <c r="D8" s="44">
        <v>2517.4588235294</v>
      </c>
      <c r="E8" s="41">
        <v>0.06</v>
      </c>
      <c r="F8" s="41" t="s">
        <v>113</v>
      </c>
      <c r="G8" s="44">
        <v>41957.647058823997</v>
      </c>
      <c r="H8" s="47"/>
    </row>
    <row r="9" spans="1:8" x14ac:dyDescent="0.3">
      <c r="A9" s="100">
        <v>1</v>
      </c>
      <c r="B9" s="42" t="s">
        <v>109</v>
      </c>
      <c r="C9" s="96"/>
      <c r="D9" s="44">
        <v>2362.4470588234999</v>
      </c>
      <c r="E9" s="41"/>
      <c r="F9" s="41"/>
      <c r="G9" s="41"/>
      <c r="H9" s="99" t="s">
        <v>114</v>
      </c>
    </row>
    <row r="10" spans="1:8" x14ac:dyDescent="0.3">
      <c r="A10" s="96"/>
      <c r="B10" s="42" t="s">
        <v>110</v>
      </c>
      <c r="C10" s="96"/>
      <c r="D10" s="44">
        <v>155.01176470588001</v>
      </c>
      <c r="E10" s="41"/>
      <c r="F10" s="41"/>
      <c r="G10" s="41"/>
      <c r="H10" s="99"/>
    </row>
    <row r="11" spans="1:8" x14ac:dyDescent="0.3">
      <c r="A11" s="96"/>
      <c r="B11" s="42" t="s">
        <v>111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112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54</v>
      </c>
      <c r="B13" s="95"/>
      <c r="C13" s="37"/>
      <c r="D13" s="43">
        <v>12.271542486753001</v>
      </c>
      <c r="E13" s="41"/>
      <c r="F13" s="41"/>
      <c r="G13" s="41"/>
      <c r="H13" s="47"/>
    </row>
    <row r="14" spans="1:8" x14ac:dyDescent="0.3">
      <c r="A14" s="96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112</v>
      </c>
      <c r="C17" s="37"/>
      <c r="D17" s="43">
        <v>3.5029411764706002</v>
      </c>
      <c r="E17" s="41"/>
      <c r="F17" s="41"/>
      <c r="G17" s="41"/>
      <c r="H17" s="47"/>
    </row>
    <row r="18" spans="1:8" x14ac:dyDescent="0.3">
      <c r="A18" s="97" t="s">
        <v>90</v>
      </c>
      <c r="B18" s="98"/>
      <c r="C18" s="96" t="s">
        <v>115</v>
      </c>
      <c r="D18" s="44">
        <v>3.5029411764706002</v>
      </c>
      <c r="E18" s="41">
        <v>0.06</v>
      </c>
      <c r="F18" s="41" t="s">
        <v>113</v>
      </c>
      <c r="G18" s="44">
        <v>58.382352941176002</v>
      </c>
      <c r="H18" s="47"/>
    </row>
    <row r="19" spans="1:8" x14ac:dyDescent="0.3">
      <c r="A19" s="100">
        <v>1</v>
      </c>
      <c r="B19" s="42" t="s">
        <v>109</v>
      </c>
      <c r="C19" s="96"/>
      <c r="D19" s="44">
        <v>0</v>
      </c>
      <c r="E19" s="41"/>
      <c r="F19" s="41"/>
      <c r="G19" s="41"/>
      <c r="H19" s="99" t="s">
        <v>114</v>
      </c>
    </row>
    <row r="20" spans="1:8" x14ac:dyDescent="0.3">
      <c r="A20" s="96"/>
      <c r="B20" s="42" t="s">
        <v>110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111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112</v>
      </c>
      <c r="C22" s="96"/>
      <c r="D22" s="44">
        <v>3.5029411764706002</v>
      </c>
      <c r="E22" s="41"/>
      <c r="F22" s="41"/>
      <c r="G22" s="41"/>
      <c r="H22" s="99"/>
    </row>
    <row r="23" spans="1:8" x14ac:dyDescent="0.3">
      <c r="A23" s="96" t="s">
        <v>117</v>
      </c>
      <c r="B23" s="42" t="s">
        <v>109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110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111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112</v>
      </c>
      <c r="C26" s="37"/>
      <c r="D26" s="43">
        <v>12.271542486753001</v>
      </c>
      <c r="E26" s="41"/>
      <c r="F26" s="41"/>
      <c r="G26" s="41"/>
      <c r="H26" s="47"/>
    </row>
    <row r="27" spans="1:8" x14ac:dyDescent="0.3">
      <c r="A27" s="97" t="s">
        <v>98</v>
      </c>
      <c r="B27" s="98"/>
      <c r="C27" s="96" t="s">
        <v>118</v>
      </c>
      <c r="D27" s="44">
        <v>8.7686013102819995</v>
      </c>
      <c r="E27" s="41">
        <v>0.28999999999999998</v>
      </c>
      <c r="F27" s="41" t="s">
        <v>113</v>
      </c>
      <c r="G27" s="44">
        <v>30.236556242351998</v>
      </c>
      <c r="H27" s="47"/>
    </row>
    <row r="28" spans="1:8" x14ac:dyDescent="0.3">
      <c r="A28" s="100">
        <v>1</v>
      </c>
      <c r="B28" s="42" t="s">
        <v>109</v>
      </c>
      <c r="C28" s="96"/>
      <c r="D28" s="44">
        <v>0</v>
      </c>
      <c r="E28" s="41"/>
      <c r="F28" s="41"/>
      <c r="G28" s="41"/>
      <c r="H28" s="99" t="s">
        <v>28</v>
      </c>
    </row>
    <row r="29" spans="1:8" x14ac:dyDescent="0.3">
      <c r="A29" s="96"/>
      <c r="B29" s="42" t="s">
        <v>110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111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112</v>
      </c>
      <c r="C31" s="96"/>
      <c r="D31" s="44">
        <v>8.7686013102819995</v>
      </c>
      <c r="E31" s="41"/>
      <c r="F31" s="41"/>
      <c r="G31" s="41"/>
      <c r="H31" s="99"/>
    </row>
    <row r="32" spans="1:8" ht="24.6" x14ac:dyDescent="0.3">
      <c r="A32" s="94" t="s">
        <v>92</v>
      </c>
      <c r="B32" s="95"/>
      <c r="C32" s="37"/>
      <c r="D32" s="43">
        <v>236.58955945644999</v>
      </c>
      <c r="E32" s="41"/>
      <c r="F32" s="41"/>
      <c r="G32" s="41"/>
      <c r="H32" s="47"/>
    </row>
    <row r="33" spans="1:8" x14ac:dyDescent="0.3">
      <c r="A33" s="96" t="s">
        <v>119</v>
      </c>
      <c r="B33" s="42" t="s">
        <v>109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111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112</v>
      </c>
      <c r="C36" s="37"/>
      <c r="D36" s="43">
        <v>236.58955945644999</v>
      </c>
      <c r="E36" s="41"/>
      <c r="F36" s="41"/>
      <c r="G36" s="41"/>
      <c r="H36" s="47"/>
    </row>
    <row r="37" spans="1:8" x14ac:dyDescent="0.3">
      <c r="A37" s="97" t="s">
        <v>92</v>
      </c>
      <c r="B37" s="98"/>
      <c r="C37" s="96" t="s">
        <v>115</v>
      </c>
      <c r="D37" s="44">
        <v>236.58955945644999</v>
      </c>
      <c r="E37" s="41">
        <v>0.06</v>
      </c>
      <c r="F37" s="41" t="s">
        <v>113</v>
      </c>
      <c r="G37" s="44">
        <v>3943.1593242741001</v>
      </c>
      <c r="H37" s="47"/>
    </row>
    <row r="38" spans="1:8" x14ac:dyDescent="0.3">
      <c r="A38" s="100">
        <v>1</v>
      </c>
      <c r="B38" s="42" t="s">
        <v>109</v>
      </c>
      <c r="C38" s="96"/>
      <c r="D38" s="44">
        <v>0</v>
      </c>
      <c r="E38" s="41"/>
      <c r="F38" s="41"/>
      <c r="G38" s="41"/>
      <c r="H38" s="99" t="s">
        <v>114</v>
      </c>
    </row>
    <row r="39" spans="1:8" x14ac:dyDescent="0.3">
      <c r="A39" s="96"/>
      <c r="B39" s="42" t="s">
        <v>110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111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112</v>
      </c>
      <c r="C41" s="96"/>
      <c r="D41" s="44">
        <v>236.58955945644999</v>
      </c>
      <c r="E41" s="41"/>
      <c r="F41" s="41"/>
      <c r="G41" s="41"/>
      <c r="H41" s="99"/>
    </row>
    <row r="42" spans="1:8" ht="24.6" x14ac:dyDescent="0.3">
      <c r="A42" s="94" t="s">
        <v>28</v>
      </c>
      <c r="B42" s="95"/>
      <c r="C42" s="37"/>
      <c r="D42" s="43">
        <v>2883.7620955449001</v>
      </c>
      <c r="E42" s="41"/>
      <c r="F42" s="41"/>
      <c r="G42" s="41"/>
      <c r="H42" s="47"/>
    </row>
    <row r="43" spans="1:8" x14ac:dyDescent="0.3">
      <c r="A43" s="96" t="s">
        <v>120</v>
      </c>
      <c r="B43" s="42" t="s">
        <v>109</v>
      </c>
      <c r="C43" s="37"/>
      <c r="D43" s="43">
        <v>2699.8954868198998</v>
      </c>
      <c r="E43" s="41"/>
      <c r="F43" s="41"/>
      <c r="G43" s="41"/>
      <c r="H43" s="47"/>
    </row>
    <row r="44" spans="1:8" x14ac:dyDescent="0.3">
      <c r="A44" s="96"/>
      <c r="B44" s="42" t="s">
        <v>110</v>
      </c>
      <c r="C44" s="37"/>
      <c r="D44" s="43">
        <v>183.86660872498001</v>
      </c>
      <c r="E44" s="41"/>
      <c r="F44" s="41"/>
      <c r="G44" s="41"/>
      <c r="H44" s="47"/>
    </row>
    <row r="45" spans="1:8" x14ac:dyDescent="0.3">
      <c r="A45" s="96"/>
      <c r="B45" s="42" t="s">
        <v>111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112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96</v>
      </c>
      <c r="B47" s="98"/>
      <c r="C47" s="96" t="s">
        <v>118</v>
      </c>
      <c r="D47" s="44">
        <v>2883.7620955449001</v>
      </c>
      <c r="E47" s="41">
        <v>0.28999999999999998</v>
      </c>
      <c r="F47" s="41" t="s">
        <v>113</v>
      </c>
      <c r="G47" s="44">
        <v>9944.007226017</v>
      </c>
      <c r="H47" s="47"/>
    </row>
    <row r="48" spans="1:8" x14ac:dyDescent="0.3">
      <c r="A48" s="100">
        <v>1</v>
      </c>
      <c r="B48" s="42" t="s">
        <v>109</v>
      </c>
      <c r="C48" s="96"/>
      <c r="D48" s="44">
        <v>2699.8954868198998</v>
      </c>
      <c r="E48" s="41"/>
      <c r="F48" s="41"/>
      <c r="G48" s="41"/>
      <c r="H48" s="99" t="s">
        <v>28</v>
      </c>
    </row>
    <row r="49" spans="1:8" x14ac:dyDescent="0.3">
      <c r="A49" s="96"/>
      <c r="B49" s="42" t="s">
        <v>110</v>
      </c>
      <c r="C49" s="96"/>
      <c r="D49" s="44">
        <v>183.86660872498001</v>
      </c>
      <c r="E49" s="41"/>
      <c r="F49" s="41"/>
      <c r="G49" s="41"/>
      <c r="H49" s="99"/>
    </row>
    <row r="50" spans="1:8" x14ac:dyDescent="0.3">
      <c r="A50" s="96"/>
      <c r="B50" s="42" t="s">
        <v>111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112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65</v>
      </c>
      <c r="B52" s="95"/>
      <c r="C52" s="37"/>
      <c r="D52" s="43">
        <v>166.22154764415001</v>
      </c>
      <c r="E52" s="41"/>
      <c r="F52" s="41"/>
      <c r="G52" s="41"/>
      <c r="H52" s="47"/>
    </row>
    <row r="53" spans="1:8" x14ac:dyDescent="0.3">
      <c r="A53" s="96" t="s">
        <v>121</v>
      </c>
      <c r="B53" s="42" t="s">
        <v>109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110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111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112</v>
      </c>
      <c r="C56" s="37"/>
      <c r="D56" s="43">
        <v>166.22154764415001</v>
      </c>
      <c r="E56" s="41"/>
      <c r="F56" s="41"/>
      <c r="G56" s="41"/>
      <c r="H56" s="47"/>
    </row>
    <row r="57" spans="1:8" x14ac:dyDescent="0.3">
      <c r="A57" s="97" t="s">
        <v>65</v>
      </c>
      <c r="B57" s="98"/>
      <c r="C57" s="96" t="s">
        <v>118</v>
      </c>
      <c r="D57" s="44">
        <v>166.22154764415001</v>
      </c>
      <c r="E57" s="41">
        <v>0.28999999999999998</v>
      </c>
      <c r="F57" s="41" t="s">
        <v>113</v>
      </c>
      <c r="G57" s="44">
        <v>573.17775049705995</v>
      </c>
      <c r="H57" s="47"/>
    </row>
    <row r="58" spans="1:8" x14ac:dyDescent="0.3">
      <c r="A58" s="100">
        <v>1</v>
      </c>
      <c r="B58" s="42" t="s">
        <v>109</v>
      </c>
      <c r="C58" s="96"/>
      <c r="D58" s="44">
        <v>0</v>
      </c>
      <c r="E58" s="41"/>
      <c r="F58" s="41"/>
      <c r="G58" s="41"/>
      <c r="H58" s="99" t="s">
        <v>28</v>
      </c>
    </row>
    <row r="59" spans="1:8" x14ac:dyDescent="0.3">
      <c r="A59" s="96"/>
      <c r="B59" s="42" t="s">
        <v>110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111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112</v>
      </c>
      <c r="C61" s="96"/>
      <c r="D61" s="44">
        <v>166.22154764415001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122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123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2025-11-18T02:09:16Z</dcterms:modified>
</cp:coreProperties>
</file>